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15" windowHeight="7020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<sst xmlns="http://schemas.openxmlformats.org/spreadsheetml/2006/main" count="475" uniqueCount="381">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</sst>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0" zoomScaleNormal="70" zoomScalePageLayoutView="0" workbookViewId="0" topLeftCell="A8">
      <selection activeCell="C19" sqref="C19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2018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zoomScalePageLayoutView="0" workbookViewId="0" topLeftCell="A1">
      <selection activeCell="C57" sqref="C57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2018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15271887</v>
      </c>
      <c r="C11" s="70">
        <f>C12+C13+C18+C19+C25+C26</f>
        <v>14925627</v>
      </c>
      <c r="D11" s="70">
        <f aca="true" t="shared" si="0" ref="D11:D35">IF(B11&lt;=0,0,C11/B11*100)</f>
        <v>97.73269668640162</v>
      </c>
      <c r="F11" s="106"/>
    </row>
    <row r="12" spans="1:6" ht="14.25" thickBot="1" thickTop="1">
      <c r="A12" s="82" t="s">
        <v>160</v>
      </c>
      <c r="B12" s="89">
        <v>2691472</v>
      </c>
      <c r="C12" s="89">
        <v>2676777</v>
      </c>
      <c r="D12" s="70">
        <f t="shared" si="0"/>
        <v>99.4540162409269</v>
      </c>
      <c r="F12" s="106"/>
    </row>
    <row r="13" spans="1:6" ht="14.25" thickBot="1" thickTop="1">
      <c r="A13" s="82" t="s">
        <v>294</v>
      </c>
      <c r="B13" s="70">
        <f>SUM(B14:B17)</f>
        <v>12185243</v>
      </c>
      <c r="C13" s="70">
        <f>SUM(C14:C17)</f>
        <v>11698510</v>
      </c>
      <c r="D13" s="70">
        <f t="shared" si="0"/>
        <v>96.00555360282927</v>
      </c>
      <c r="F13" s="106"/>
    </row>
    <row r="14" spans="1:6" ht="14.25" thickBot="1" thickTop="1">
      <c r="A14" s="83" t="s">
        <v>298</v>
      </c>
      <c r="B14" s="72">
        <v>3275079</v>
      </c>
      <c r="C14" s="72">
        <v>3148076</v>
      </c>
      <c r="D14" s="71">
        <f t="shared" si="0"/>
        <v>96.12213934381431</v>
      </c>
      <c r="F14" s="106"/>
    </row>
    <row r="15" spans="1:6" ht="27" thickBot="1" thickTop="1">
      <c r="A15" s="83" t="s">
        <v>259</v>
      </c>
      <c r="B15" s="72">
        <v>6515223</v>
      </c>
      <c r="C15" s="72">
        <v>6619498</v>
      </c>
      <c r="D15" s="71">
        <f t="shared" si="0"/>
        <v>101.60048243935779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2394941</v>
      </c>
      <c r="C17" s="72">
        <v>1930936</v>
      </c>
      <c r="D17" s="71">
        <f t="shared" si="0"/>
        <v>80.62561875219473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109329</v>
      </c>
      <c r="C19" s="70">
        <f>SUM(C20:C24)</f>
        <v>136272</v>
      </c>
      <c r="D19" s="70">
        <f t="shared" si="0"/>
        <v>124.64396454737536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44792</v>
      </c>
      <c r="C22" s="72">
        <v>32354</v>
      </c>
      <c r="D22" s="71">
        <f t="shared" si="0"/>
        <v>72.23164850866226</v>
      </c>
      <c r="F22" s="106"/>
    </row>
    <row r="23" spans="1:6" ht="14.25" thickBot="1" thickTop="1">
      <c r="A23" s="83" t="s">
        <v>164</v>
      </c>
      <c r="B23" s="72">
        <v>63925</v>
      </c>
      <c r="C23" s="72">
        <v>103306</v>
      </c>
      <c r="D23" s="71">
        <f t="shared" si="0"/>
        <v>161.6050058662495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285843</v>
      </c>
      <c r="C25" s="89">
        <v>414068</v>
      </c>
      <c r="D25" s="70">
        <f t="shared" si="0"/>
        <v>144.85854122717717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4449126</v>
      </c>
      <c r="C27" s="70">
        <f>SUM(C28:C33)</f>
        <v>4662412</v>
      </c>
      <c r="D27" s="70">
        <f t="shared" si="0"/>
        <v>104.79388536085514</v>
      </c>
      <c r="F27" s="106"/>
    </row>
    <row r="28" spans="1:6" ht="14.25" thickBot="1" thickTop="1">
      <c r="A28" s="84" t="s">
        <v>166</v>
      </c>
      <c r="B28" s="72">
        <v>338121</v>
      </c>
      <c r="C28" s="72">
        <v>269678</v>
      </c>
      <c r="D28" s="71">
        <f t="shared" si="0"/>
        <v>79.75783817035914</v>
      </c>
      <c r="F28" s="106"/>
    </row>
    <row r="29" spans="1:6" ht="15.75" customHeight="1" thickBot="1" thickTop="1">
      <c r="A29" s="84" t="s">
        <v>167</v>
      </c>
      <c r="B29" s="72">
        <v>2231766</v>
      </c>
      <c r="C29" s="72">
        <v>2627103</v>
      </c>
      <c r="D29" s="71">
        <f t="shared" si="0"/>
        <v>117.7140883049567</v>
      </c>
      <c r="F29" s="106"/>
    </row>
    <row r="30" spans="1:6" ht="14.25" thickBot="1" thickTop="1">
      <c r="A30" s="84" t="s">
        <v>168</v>
      </c>
      <c r="B30" s="72">
        <v>320265</v>
      </c>
      <c r="C30" s="72">
        <v>269084</v>
      </c>
      <c r="D30" s="71">
        <f t="shared" si="0"/>
        <v>84.01917162349929</v>
      </c>
      <c r="F30" s="106"/>
    </row>
    <row r="31" spans="1:6" ht="14.25" thickBot="1" thickTop="1">
      <c r="A31" s="84" t="s">
        <v>169</v>
      </c>
      <c r="B31" s="72">
        <v>680506</v>
      </c>
      <c r="C31" s="72">
        <v>742487</v>
      </c>
      <c r="D31" s="71">
        <f t="shared" si="0"/>
        <v>109.10807546149483</v>
      </c>
      <c r="F31" s="106"/>
    </row>
    <row r="32" spans="1:6" ht="14.25" thickBot="1" thickTop="1">
      <c r="A32" s="84" t="s">
        <v>170</v>
      </c>
      <c r="B32" s="72">
        <v>522375</v>
      </c>
      <c r="C32" s="72">
        <v>517310</v>
      </c>
      <c r="D32" s="71">
        <f t="shared" si="0"/>
        <v>99.03039004546542</v>
      </c>
      <c r="F32" s="106"/>
    </row>
    <row r="33" spans="1:6" ht="14.25" thickBot="1" thickTop="1">
      <c r="A33" s="84" t="s">
        <v>302</v>
      </c>
      <c r="B33" s="72">
        <v>356093</v>
      </c>
      <c r="C33" s="72">
        <v>236750</v>
      </c>
      <c r="D33" s="71">
        <f t="shared" si="0"/>
        <v>66.48544060119126</v>
      </c>
      <c r="F33" s="106"/>
    </row>
    <row r="34" spans="1:6" ht="14.25" thickBot="1" thickTop="1">
      <c r="A34" s="85" t="s">
        <v>173</v>
      </c>
      <c r="B34" s="70">
        <f>B11+B27</f>
        <v>19721013</v>
      </c>
      <c r="C34" s="70">
        <f>C11+C27</f>
        <v>19588039</v>
      </c>
      <c r="D34" s="70">
        <f t="shared" si="0"/>
        <v>99.32572429215477</v>
      </c>
      <c r="F34" s="106"/>
    </row>
    <row r="35" spans="1:6" ht="14.25" thickBot="1" thickTop="1">
      <c r="A35" s="36" t="s">
        <v>171</v>
      </c>
      <c r="B35" s="72">
        <v>79534</v>
      </c>
      <c r="C35" s="72">
        <v>79580</v>
      </c>
      <c r="D35" s="71">
        <f t="shared" si="0"/>
        <v>100.05783689994216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15323761</v>
      </c>
      <c r="C37" s="70">
        <f>(SUM(C38:C41))</f>
        <v>15467647</v>
      </c>
      <c r="D37" s="70">
        <f aca="true" t="shared" si="1" ref="D37:D57">IF(B37&lt;=0,0,C37/B37*100)</f>
        <v>100.93897314112377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7979183</v>
      </c>
      <c r="C40" s="72">
        <v>8123069</v>
      </c>
      <c r="D40" s="71">
        <f t="shared" si="1"/>
        <v>101.80326732699325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4397252</v>
      </c>
      <c r="C42" s="70">
        <f>C43+C51</f>
        <v>4120392</v>
      </c>
      <c r="D42" s="70">
        <f t="shared" si="1"/>
        <v>93.70379500651771</v>
      </c>
      <c r="F42" s="106"/>
    </row>
    <row r="43" spans="1:6" ht="14.25" thickBot="1" thickTop="1">
      <c r="A43" s="85" t="s">
        <v>178</v>
      </c>
      <c r="B43" s="70">
        <f>SUM(B44:B50)</f>
        <v>3697270</v>
      </c>
      <c r="C43" s="70">
        <f>SUM(C44:C50)</f>
        <v>3594022</v>
      </c>
      <c r="D43" s="70">
        <f t="shared" si="1"/>
        <v>97.20745306672221</v>
      </c>
      <c r="F43" s="106"/>
    </row>
    <row r="44" spans="1:6" ht="14.25" thickBot="1" thickTop="1">
      <c r="A44" s="83" t="s">
        <v>179</v>
      </c>
      <c r="B44" s="72">
        <v>1505091</v>
      </c>
      <c r="C44" s="72">
        <v>2145762</v>
      </c>
      <c r="D44" s="71">
        <f t="shared" si="1"/>
        <v>142.56692784688767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153907</v>
      </c>
      <c r="C46" s="72">
        <v>172780</v>
      </c>
      <c r="D46" s="71">
        <f t="shared" si="1"/>
        <v>112.26260014164397</v>
      </c>
      <c r="F46" s="102"/>
    </row>
    <row r="47" spans="1:6" ht="14.25" thickBot="1" thickTop="1">
      <c r="A47" s="84" t="s">
        <v>181</v>
      </c>
      <c r="B47" s="72">
        <v>74036</v>
      </c>
      <c r="C47" s="72">
        <v>53825</v>
      </c>
      <c r="D47" s="71">
        <f t="shared" si="1"/>
        <v>72.70111837484467</v>
      </c>
      <c r="F47" s="102"/>
    </row>
    <row r="48" spans="1:4" ht="14.25" thickBot="1" thickTop="1">
      <c r="A48" s="84" t="s">
        <v>267</v>
      </c>
      <c r="B48" s="72">
        <v>531465</v>
      </c>
      <c r="C48" s="72">
        <v>450947</v>
      </c>
      <c r="D48" s="71">
        <f t="shared" si="1"/>
        <v>84.84980196249988</v>
      </c>
    </row>
    <row r="49" spans="1:4" ht="14.25" thickBot="1" thickTop="1">
      <c r="A49" s="84" t="s">
        <v>303</v>
      </c>
      <c r="B49" s="72">
        <v>1432771</v>
      </c>
      <c r="C49" s="72">
        <v>770708</v>
      </c>
      <c r="D49" s="71">
        <f t="shared" si="1"/>
        <v>53.79142933518336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699982</v>
      </c>
      <c r="C51" s="70">
        <f>SUM(C52:C55)</f>
        <v>526370</v>
      </c>
      <c r="D51" s="70">
        <f t="shared" si="1"/>
        <v>75.19764793951845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513714</v>
      </c>
      <c r="C53" s="72">
        <v>354885</v>
      </c>
      <c r="D53" s="71">
        <f t="shared" si="1"/>
        <v>69.08221306018524</v>
      </c>
    </row>
    <row r="54" spans="1:4" ht="14.25" thickBot="1" thickTop="1">
      <c r="A54" s="84" t="s">
        <v>215</v>
      </c>
      <c r="B54" s="72">
        <v>57340</v>
      </c>
      <c r="C54" s="72">
        <v>27815</v>
      </c>
      <c r="D54" s="71">
        <f t="shared" si="1"/>
        <v>48.50889431461458</v>
      </c>
    </row>
    <row r="55" spans="1:4" ht="14.25" thickBot="1" thickTop="1">
      <c r="A55" s="84" t="s">
        <v>301</v>
      </c>
      <c r="B55" s="72">
        <v>128928</v>
      </c>
      <c r="C55" s="72">
        <v>143670</v>
      </c>
      <c r="D55" s="71">
        <f t="shared" si="1"/>
        <v>111.43428890543558</v>
      </c>
    </row>
    <row r="56" spans="1:4" ht="14.25" thickBot="1" thickTop="1">
      <c r="A56" s="82" t="s">
        <v>265</v>
      </c>
      <c r="B56" s="70">
        <f>B37+B42</f>
        <v>19721013</v>
      </c>
      <c r="C56" s="70">
        <f>C37+C42</f>
        <v>19588039</v>
      </c>
      <c r="D56" s="70">
        <f t="shared" si="1"/>
        <v>99.32572429215477</v>
      </c>
    </row>
    <row r="57" spans="1:4" ht="14.25" thickBot="1" thickTop="1">
      <c r="A57" s="36" t="s">
        <v>185</v>
      </c>
      <c r="B57" s="72">
        <v>79534</v>
      </c>
      <c r="C57" s="72">
        <v>79580</v>
      </c>
      <c r="D57" s="71">
        <f t="shared" si="1"/>
        <v>100.05783689994216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2018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10368035</v>
      </c>
      <c r="D11" s="70">
        <f>D12+D18+D19</f>
        <v>10564528</v>
      </c>
      <c r="E11" s="70">
        <f>IF(C11&lt;=0,0,D11/C11*100)</f>
        <v>101.89518071650028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10221094</v>
      </c>
      <c r="D12" s="71">
        <f>SUM(D13:D14)</f>
        <v>10462121</v>
      </c>
      <c r="E12" s="71">
        <f aca="true" t="shared" si="0" ref="E12:E49">IF(C12&lt;=0,0,D12/C12*100)</f>
        <v>102.35813309221106</v>
      </c>
      <c r="G12" s="106"/>
    </row>
    <row r="13" spans="1:7" ht="14.25" thickBot="1" thickTop="1">
      <c r="A13" s="69" t="s">
        <v>245</v>
      </c>
      <c r="B13" s="90" t="s">
        <v>12</v>
      </c>
      <c r="C13" s="72">
        <v>9446923</v>
      </c>
      <c r="D13" s="72">
        <v>9830619</v>
      </c>
      <c r="E13" s="71">
        <f t="shared" si="0"/>
        <v>104.06159762284504</v>
      </c>
      <c r="G13" s="106"/>
    </row>
    <row r="14" spans="1:7" ht="14.25" thickBot="1" thickTop="1">
      <c r="A14" s="69" t="s">
        <v>246</v>
      </c>
      <c r="B14" s="90" t="s">
        <v>13</v>
      </c>
      <c r="C14" s="72">
        <v>774171</v>
      </c>
      <c r="D14" s="72">
        <v>631502</v>
      </c>
      <c r="E14" s="71">
        <f t="shared" si="0"/>
        <v>81.57138409989524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146941</v>
      </c>
      <c r="D19" s="72">
        <v>102407</v>
      </c>
      <c r="E19" s="71">
        <f t="shared" si="0"/>
        <v>69.69259770928467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8754428</v>
      </c>
      <c r="D20" s="70">
        <f>SUM(D21:D31)</f>
        <v>8945789</v>
      </c>
      <c r="E20" s="70">
        <f t="shared" si="0"/>
        <v>102.18587667863623</v>
      </c>
      <c r="G20" s="106"/>
    </row>
    <row r="21" spans="1:7" ht="14.25" thickBot="1" thickTop="1">
      <c r="A21" s="69">
        <v>9</v>
      </c>
      <c r="B21" s="91" t="s">
        <v>248</v>
      </c>
      <c r="C21" s="72">
        <v>1645595</v>
      </c>
      <c r="D21" s="72">
        <v>1829148</v>
      </c>
      <c r="E21" s="71">
        <f t="shared" si="0"/>
        <v>111.15420258326016</v>
      </c>
      <c r="G21" s="106"/>
    </row>
    <row r="22" spans="1:7" ht="14.25" thickBot="1" thickTop="1">
      <c r="A22" s="69">
        <v>10</v>
      </c>
      <c r="B22" s="91" t="s">
        <v>273</v>
      </c>
      <c r="C22" s="72">
        <v>208635</v>
      </c>
      <c r="D22" s="72">
        <v>232870</v>
      </c>
      <c r="E22" s="71">
        <f t="shared" si="0"/>
        <v>111.61598006087186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2332849</v>
      </c>
      <c r="D24" s="72">
        <v>2268637</v>
      </c>
      <c r="E24" s="71">
        <f t="shared" si="0"/>
        <v>97.2474857995524</v>
      </c>
      <c r="G24" s="106"/>
    </row>
    <row r="25" spans="1:7" ht="14.25" thickBot="1" thickTop="1">
      <c r="A25" s="69">
        <v>13</v>
      </c>
      <c r="B25" s="91" t="s">
        <v>276</v>
      </c>
      <c r="C25" s="72">
        <v>862062</v>
      </c>
      <c r="D25" s="72">
        <v>759036</v>
      </c>
      <c r="E25" s="71">
        <f t="shared" si="0"/>
        <v>88.04888743501047</v>
      </c>
      <c r="G25" s="106"/>
    </row>
    <row r="26" spans="1:7" ht="14.25" thickBot="1" thickTop="1">
      <c r="A26" s="69">
        <v>14</v>
      </c>
      <c r="B26" s="91" t="s">
        <v>2</v>
      </c>
      <c r="C26" s="72">
        <v>1085890</v>
      </c>
      <c r="D26" s="72">
        <v>1138519</v>
      </c>
      <c r="E26" s="71">
        <f t="shared" si="0"/>
        <v>104.84662350698505</v>
      </c>
      <c r="G26" s="106"/>
    </row>
    <row r="27" spans="1:7" ht="14.25" thickBot="1" thickTop="1">
      <c r="A27" s="69">
        <v>15</v>
      </c>
      <c r="B27" s="90" t="s">
        <v>277</v>
      </c>
      <c r="C27" s="72">
        <v>2387440</v>
      </c>
      <c r="D27" s="72">
        <v>2519279</v>
      </c>
      <c r="E27" s="71">
        <f t="shared" si="0"/>
        <v>105.52219113359918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185367</v>
      </c>
      <c r="D29" s="72">
        <v>171939</v>
      </c>
      <c r="E29" s="71">
        <f t="shared" si="0"/>
        <v>92.75599216689055</v>
      </c>
      <c r="G29" s="106"/>
    </row>
    <row r="30" spans="1:7" ht="14.25" thickBot="1" thickTop="1">
      <c r="A30" s="69">
        <v>18</v>
      </c>
      <c r="B30" s="91" t="s">
        <v>249</v>
      </c>
      <c r="C30" s="72">
        <v>18378</v>
      </c>
      <c r="D30" s="72">
        <v>5799</v>
      </c>
      <c r="E30" s="71">
        <f t="shared" si="0"/>
        <v>31.55403199477636</v>
      </c>
      <c r="G30" s="106"/>
    </row>
    <row r="31" spans="1:7" ht="14.25" thickBot="1" thickTop="1">
      <c r="A31" s="69">
        <v>19</v>
      </c>
      <c r="B31" s="90" t="s">
        <v>280</v>
      </c>
      <c r="C31" s="72">
        <v>28212</v>
      </c>
      <c r="D31" s="72">
        <v>20562</v>
      </c>
      <c r="E31" s="71">
        <f t="shared" si="0"/>
        <v>72.88387920034029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1613607</v>
      </c>
      <c r="D32" s="74">
        <f>D11-D20-D16+D17</f>
        <v>1618739</v>
      </c>
      <c r="E32" s="74">
        <f t="shared" si="0"/>
        <v>100.31804522414689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45982</v>
      </c>
      <c r="D33" s="74">
        <f>D34+D35+D36</f>
        <v>68334</v>
      </c>
      <c r="E33" s="70">
        <f t="shared" si="0"/>
        <v>148.61032577965292</v>
      </c>
      <c r="G33" s="106"/>
    </row>
    <row r="34" spans="1:7" ht="14.25" thickBot="1" thickTop="1">
      <c r="A34" s="69" t="s">
        <v>288</v>
      </c>
      <c r="B34" s="90" t="s">
        <v>250</v>
      </c>
      <c r="C34" s="72">
        <v>45982</v>
      </c>
      <c r="D34" s="72">
        <v>68334</v>
      </c>
      <c r="E34" s="71">
        <f t="shared" si="0"/>
        <v>148.61032577965292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70484</v>
      </c>
      <c r="D37" s="70">
        <v>62425</v>
      </c>
      <c r="E37" s="70">
        <f t="shared" si="0"/>
        <v>88.56619942114521</v>
      </c>
      <c r="G37" s="106"/>
    </row>
    <row r="38" spans="1:7" ht="14.25" thickBot="1" thickTop="1">
      <c r="A38" s="69" t="s">
        <v>291</v>
      </c>
      <c r="B38" s="90" t="s">
        <v>252</v>
      </c>
      <c r="C38" s="72">
        <v>56261</v>
      </c>
      <c r="D38" s="72">
        <v>39556</v>
      </c>
      <c r="E38" s="71">
        <f t="shared" si="0"/>
        <v>70.30802865217468</v>
      </c>
      <c r="G38" s="106"/>
    </row>
    <row r="39" spans="1:7" ht="14.25" thickBot="1" thickTop="1">
      <c r="A39" s="69" t="s">
        <v>292</v>
      </c>
      <c r="B39" s="90" t="s">
        <v>253</v>
      </c>
      <c r="C39" s="72">
        <v>14223</v>
      </c>
      <c r="D39" s="72">
        <v>22869</v>
      </c>
      <c r="E39" s="71">
        <f t="shared" si="0"/>
        <v>160.78886310904872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1589105</v>
      </c>
      <c r="D41" s="70">
        <f>D32+D33-D37</f>
        <v>1624648</v>
      </c>
      <c r="E41" s="70">
        <f t="shared" si="0"/>
        <v>102.23666780986782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1589105</v>
      </c>
      <c r="D43" s="70">
        <f>D41+D42</f>
        <v>1624648</v>
      </c>
      <c r="E43" s="70">
        <f t="shared" si="0"/>
        <v>102.23666780986782</v>
      </c>
    </row>
    <row r="44" spans="1:5" ht="14.25" thickBot="1" thickTop="1">
      <c r="A44" s="69">
        <v>26</v>
      </c>
      <c r="B44" s="91" t="s">
        <v>5</v>
      </c>
      <c r="C44" s="72">
        <v>208257</v>
      </c>
      <c r="D44" s="72">
        <v>203084</v>
      </c>
      <c r="E44" s="71">
        <f t="shared" si="0"/>
        <v>97.51604988067628</v>
      </c>
    </row>
    <row r="45" spans="1:5" ht="14.25" thickBot="1" thickTop="1">
      <c r="A45" s="69">
        <v>27</v>
      </c>
      <c r="B45" s="92" t="s">
        <v>18</v>
      </c>
      <c r="C45" s="70">
        <f>C43-C44</f>
        <v>1380848</v>
      </c>
      <c r="D45" s="70">
        <f>D43-D44</f>
        <v>1421564</v>
      </c>
      <c r="E45" s="70">
        <f t="shared" si="0"/>
        <v>102.9486228752187</v>
      </c>
    </row>
    <row r="46" spans="1:5" ht="14.25" thickBot="1" thickTop="1">
      <c r="A46" s="69">
        <v>28</v>
      </c>
      <c r="B46" s="93" t="s">
        <v>6</v>
      </c>
      <c r="C46" s="72">
        <v>598367</v>
      </c>
      <c r="D46" s="72">
        <v>616011</v>
      </c>
      <c r="E46" s="71">
        <f t="shared" si="0"/>
        <v>102.94869202345718</v>
      </c>
    </row>
    <row r="47" spans="1:5" ht="27" thickBot="1" thickTop="1">
      <c r="A47" s="69">
        <v>29</v>
      </c>
      <c r="B47" s="92" t="s">
        <v>285</v>
      </c>
      <c r="C47" s="70">
        <f>C45-C46</f>
        <v>782481</v>
      </c>
      <c r="D47" s="70">
        <f>D45-D46</f>
        <v>805553</v>
      </c>
      <c r="E47" s="70">
        <f t="shared" si="0"/>
        <v>102.94856999722677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1380848</v>
      </c>
      <c r="D49" s="70">
        <f>D45+D48</f>
        <v>1421564</v>
      </c>
      <c r="E49" s="70">
        <f t="shared" si="0"/>
        <v>102.9486228752187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3">
      <selection activeCell="C10" sqref="C10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2018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3288383</v>
      </c>
      <c r="C9" s="33">
        <f>C10+SUM(C12:C28)</f>
        <v>3426829</v>
      </c>
      <c r="D9" s="33">
        <f>IF(B9&lt;=0,0,C9/B9*100)</f>
        <v>104.21015435245833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1380848</v>
      </c>
      <c r="C10" s="29">
        <v>1421564</v>
      </c>
      <c r="D10" s="117">
        <f>IF(B10&lt;=0,0,C10/B10*100)</f>
        <v>102.9486228752187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2410816</v>
      </c>
      <c r="C12" s="29">
        <v>2524799</v>
      </c>
      <c r="D12" s="117">
        <f aca="true" t="shared" si="0" ref="D12:D28">IF(B12&lt;=0,0,C12/B12*100)</f>
        <v>104.72798421779181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-6805</v>
      </c>
      <c r="C13" s="29">
        <v>12068</v>
      </c>
      <c r="D13" s="117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100199</v>
      </c>
      <c r="C14" s="29">
        <v>68443</v>
      </c>
      <c r="D14" s="117">
        <f t="shared" si="0"/>
        <v>68.30706893282368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298978</v>
      </c>
      <c r="C15" s="29">
        <v>-132701</v>
      </c>
      <c r="D15" s="117">
        <f t="shared" si="0"/>
        <v>-44.3848711276415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19434</v>
      </c>
      <c r="C16" s="29">
        <v>6813</v>
      </c>
      <c r="D16" s="117">
        <f t="shared" si="0"/>
        <v>35.05711639394875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168809</v>
      </c>
      <c r="C17" s="29">
        <v>44368</v>
      </c>
      <c r="D17" s="117">
        <f t="shared" si="0"/>
        <v>26.282958846980907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-34330</v>
      </c>
      <c r="C18" s="29">
        <v>119343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-524631</v>
      </c>
      <c r="C19" s="29">
        <v>228652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9581</v>
      </c>
      <c r="C20" s="29">
        <v>-2070</v>
      </c>
      <c r="D20" s="117">
        <f t="shared" si="0"/>
        <v>-21.60526041123056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-56204</v>
      </c>
      <c r="C21" s="29">
        <v>89461</v>
      </c>
      <c r="D21" s="117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-222275</v>
      </c>
      <c r="C22" s="29">
        <v>-629318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-18987</v>
      </c>
      <c r="C23" s="29">
        <v>4662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-2749</v>
      </c>
      <c r="C24" s="29">
        <v>-3159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-225585</v>
      </c>
      <c r="C25" s="29">
        <v>-240571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-5157</v>
      </c>
      <c r="C26" s="29">
        <v>1433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-3559</v>
      </c>
      <c r="C28" s="29">
        <v>-86958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-2455591</v>
      </c>
      <c r="C29" s="33">
        <f>SUM(C30:C38)</f>
        <v>-1847560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-2043851</v>
      </c>
      <c r="C30" s="29">
        <v>-1835314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38416</v>
      </c>
      <c r="C31" s="29">
        <v>11245</v>
      </c>
      <c r="D31" s="117">
        <f aca="true" t="shared" si="1" ref="D31:D38">IF(B31&lt;=0,0,C31/B31*100)</f>
        <v>29.271657642648897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9470</v>
      </c>
      <c r="C35" s="29">
        <v>12438</v>
      </c>
      <c r="D35" s="117">
        <f t="shared" si="1"/>
        <v>131.34107708553327</v>
      </c>
      <c r="E35" s="7"/>
      <c r="F35" s="7"/>
    </row>
    <row r="36" spans="1:6" ht="14.25" thickBot="1" thickTop="1">
      <c r="A36" s="24" t="s">
        <v>101</v>
      </c>
      <c r="B36" s="29">
        <v>39674</v>
      </c>
      <c r="C36" s="29">
        <v>22893</v>
      </c>
      <c r="D36" s="117">
        <f t="shared" si="1"/>
        <v>57.70277763774765</v>
      </c>
      <c r="E36" s="7"/>
      <c r="F36" s="7"/>
    </row>
    <row r="37" spans="1:6" ht="14.25" thickBot="1" thickTop="1">
      <c r="A37" s="24" t="s">
        <v>102</v>
      </c>
      <c r="B37" s="29">
        <v>2749</v>
      </c>
      <c r="C37" s="29">
        <v>3159</v>
      </c>
      <c r="D37" s="117">
        <f t="shared" si="1"/>
        <v>114.9145143688614</v>
      </c>
      <c r="E37" s="7"/>
      <c r="F37" s="7"/>
    </row>
    <row r="38" spans="1:6" ht="14.25" thickBot="1" thickTop="1">
      <c r="A38" s="24" t="s">
        <v>103</v>
      </c>
      <c r="B38" s="29">
        <v>-502049</v>
      </c>
      <c r="C38" s="29">
        <v>-61981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-1251439</v>
      </c>
      <c r="C39" s="33">
        <f>SUM(C40:C46)</f>
        <v>-1584334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-1251439</v>
      </c>
      <c r="C44" s="29">
        <v>-1584334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-418647</v>
      </c>
      <c r="C47" s="33">
        <f>C9+C29+C39</f>
        <v>-5065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941022</v>
      </c>
      <c r="C48" s="29">
        <v>522375</v>
      </c>
      <c r="D48" s="117">
        <f t="shared" si="2"/>
        <v>55.51145456748089</v>
      </c>
      <c r="E48" s="7"/>
      <c r="F48" s="7"/>
    </row>
    <row r="49" spans="1:6" ht="14.25" thickBot="1" thickTop="1">
      <c r="A49" s="32" t="s">
        <v>226</v>
      </c>
      <c r="B49" s="33">
        <f>B47+B48</f>
        <v>522375</v>
      </c>
      <c r="C49" s="33">
        <f>C47+C48</f>
        <v>517310</v>
      </c>
      <c r="D49" s="33">
        <f t="shared" si="2"/>
        <v>99.03039004546542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2018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7849933</v>
      </c>
      <c r="F9" s="25"/>
      <c r="G9" s="18">
        <f aca="true" t="shared" si="0" ref="G9:G27">SUM(B9:F9)</f>
        <v>15194511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1380848</v>
      </c>
      <c r="F14" s="26"/>
      <c r="G14" s="18">
        <f t="shared" si="0"/>
        <v>1380848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-1251598</v>
      </c>
      <c r="F16" s="26"/>
      <c r="G16" s="18">
        <f t="shared" si="0"/>
        <v>-1251598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7979183</v>
      </c>
      <c r="F28" s="21">
        <f t="shared" si="1"/>
        <v>0</v>
      </c>
      <c r="G28" s="21">
        <f t="shared" si="1"/>
        <v>15323761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1421564</v>
      </c>
      <c r="F33" s="26"/>
      <c r="G33" s="20">
        <f t="shared" si="2"/>
        <v>1421564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-1584851</v>
      </c>
      <c r="F35" s="26"/>
      <c r="G35" s="20">
        <f t="shared" si="2"/>
        <v>-1584851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>
        <v>-34130</v>
      </c>
      <c r="F43" s="26"/>
      <c r="G43" s="20">
        <f t="shared" si="2"/>
        <v>-34130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>
        <v>341303</v>
      </c>
      <c r="F46" s="27"/>
      <c r="G46" s="20">
        <f t="shared" si="2"/>
        <v>341303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8123069</v>
      </c>
      <c r="F47" s="19">
        <f t="shared" si="3"/>
        <v>0</v>
      </c>
      <c r="G47" s="19">
        <f t="shared" si="3"/>
        <v>15467647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85" zoomScaleNormal="8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2018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15271887</v>
      </c>
      <c r="C8" s="125">
        <f>'Биланс на состојба'!C11</f>
        <v>14925627</v>
      </c>
      <c r="D8" s="125">
        <f>'Биланс на состојба'!D11</f>
        <v>97.73269668640162</v>
      </c>
    </row>
    <row r="9" spans="1:4" ht="14.25" thickBot="1" thickTop="1">
      <c r="A9" s="126" t="s">
        <v>189</v>
      </c>
      <c r="B9" s="127">
        <f>'Биланс на состојба'!B12</f>
        <v>2691472</v>
      </c>
      <c r="C9" s="127">
        <f>'Биланс на состојба'!C12</f>
        <v>2676777</v>
      </c>
      <c r="D9" s="125">
        <f>'Биланс на состојба'!D12</f>
        <v>99.4540162409269</v>
      </c>
    </row>
    <row r="10" spans="1:4" ht="14.25" thickBot="1" thickTop="1">
      <c r="A10" s="124" t="s">
        <v>190</v>
      </c>
      <c r="B10" s="125">
        <f>'Биланс на состојба'!B13</f>
        <v>12185243</v>
      </c>
      <c r="C10" s="125">
        <f>'Биланс на состојба'!C13</f>
        <v>11698510</v>
      </c>
      <c r="D10" s="125">
        <f>'Биланс на состојба'!D13</f>
        <v>96.00555360282927</v>
      </c>
    </row>
    <row r="11" spans="1:4" ht="14.25" thickBot="1" thickTop="1">
      <c r="A11" s="128" t="s">
        <v>328</v>
      </c>
      <c r="B11" s="127">
        <f>'Биланс на состојба'!B14</f>
        <v>3275079</v>
      </c>
      <c r="C11" s="127">
        <f>'Биланс на состојба'!C14</f>
        <v>3148076</v>
      </c>
      <c r="D11" s="129">
        <f>'Биланс на состојба'!D14</f>
        <v>96.12213934381431</v>
      </c>
    </row>
    <row r="12" spans="1:4" ht="14.25" thickBot="1" thickTop="1">
      <c r="A12" s="128" t="s">
        <v>329</v>
      </c>
      <c r="B12" s="127">
        <f>'Биланс на состојба'!B15</f>
        <v>6515223</v>
      </c>
      <c r="C12" s="127">
        <f>'Биланс на состојба'!C15</f>
        <v>6619498</v>
      </c>
      <c r="D12" s="129">
        <f>'Биланс на состојба'!D15</f>
        <v>101.60048243935779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2394941</v>
      </c>
      <c r="C14" s="127">
        <f>'Биланс на состојба'!C17</f>
        <v>1930936</v>
      </c>
      <c r="D14" s="129">
        <f>'Биланс на состојба'!D17</f>
        <v>80.62561875219473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109329</v>
      </c>
      <c r="C16" s="125">
        <f>'Биланс на состојба'!C19</f>
        <v>136272</v>
      </c>
      <c r="D16" s="125">
        <f>'Биланс на состојба'!D19</f>
        <v>124.64396454737536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44792</v>
      </c>
      <c r="C19" s="127">
        <f>'Биланс на состојба'!C22</f>
        <v>32354</v>
      </c>
      <c r="D19" s="129">
        <f>'Биланс на состојба'!D22</f>
        <v>72.23164850866226</v>
      </c>
    </row>
    <row r="20" spans="1:4" ht="14.25" thickBot="1" thickTop="1">
      <c r="A20" s="131" t="s">
        <v>335</v>
      </c>
      <c r="B20" s="127">
        <f>'Биланс на состојба'!B23</f>
        <v>63925</v>
      </c>
      <c r="C20" s="127">
        <f>'Биланс на состојба'!C23</f>
        <v>103306</v>
      </c>
      <c r="D20" s="129">
        <f>'Биланс на состојба'!D23</f>
        <v>161.6050058662495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285843</v>
      </c>
      <c r="C22" s="125">
        <f>'Биланс на состојба'!C25</f>
        <v>414068</v>
      </c>
      <c r="D22" s="125">
        <f>'Биланс на состојба'!D25</f>
        <v>144.85854122717717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4449126</v>
      </c>
      <c r="C24" s="127">
        <f>'Биланс на состојба'!C27</f>
        <v>4662412</v>
      </c>
      <c r="D24" s="125">
        <f>'Биланс на состојба'!D27</f>
        <v>104.79388536085514</v>
      </c>
    </row>
    <row r="25" spans="1:4" ht="14.25" thickBot="1" thickTop="1">
      <c r="A25" s="126" t="s">
        <v>196</v>
      </c>
      <c r="B25" s="125">
        <f>'Биланс на состојба'!B28</f>
        <v>338121</v>
      </c>
      <c r="C25" s="125">
        <f>'Биланс на состојба'!C28</f>
        <v>269678</v>
      </c>
      <c r="D25" s="129">
        <f>'Биланс на состојба'!D28</f>
        <v>79.75783817035914</v>
      </c>
    </row>
    <row r="26" spans="1:4" ht="14.25" thickBot="1" thickTop="1">
      <c r="A26" s="128" t="s">
        <v>197</v>
      </c>
      <c r="B26" s="127">
        <f>'Биланс на состојба'!B29</f>
        <v>2231766</v>
      </c>
      <c r="C26" s="127">
        <f>'Биланс на состојба'!C29</f>
        <v>2627103</v>
      </c>
      <c r="D26" s="129">
        <f>'Биланс на состојба'!D29</f>
        <v>117.7140883049567</v>
      </c>
    </row>
    <row r="27" spans="1:4" ht="14.25" thickBot="1" thickTop="1">
      <c r="A27" s="128" t="s">
        <v>337</v>
      </c>
      <c r="B27" s="127">
        <f>'Биланс на состојба'!B30</f>
        <v>320265</v>
      </c>
      <c r="C27" s="127">
        <f>'Биланс на состојба'!C30</f>
        <v>269084</v>
      </c>
      <c r="D27" s="129">
        <f>'Биланс на состојба'!D30</f>
        <v>84.01917162349929</v>
      </c>
    </row>
    <row r="28" spans="1:4" ht="14.25" thickBot="1" thickTop="1">
      <c r="A28" s="128" t="s">
        <v>198</v>
      </c>
      <c r="B28" s="127">
        <f>'Биланс на состојба'!B31</f>
        <v>680506</v>
      </c>
      <c r="C28" s="127">
        <f>'Биланс на состојба'!C31</f>
        <v>742487</v>
      </c>
      <c r="D28" s="129">
        <f>'Биланс на состојба'!D31</f>
        <v>109.10807546149483</v>
      </c>
    </row>
    <row r="29" spans="1:4" ht="14.25" thickBot="1" thickTop="1">
      <c r="A29" s="126" t="s">
        <v>199</v>
      </c>
      <c r="B29" s="127">
        <f>'Биланс на состојба'!B32</f>
        <v>522375</v>
      </c>
      <c r="C29" s="127">
        <f>'Биланс на состојба'!C32</f>
        <v>517310</v>
      </c>
      <c r="D29" s="129">
        <f>'Биланс на состојба'!D32</f>
        <v>99.03039004546542</v>
      </c>
    </row>
    <row r="30" spans="1:4" ht="14.25" thickBot="1" thickTop="1">
      <c r="A30" s="126" t="s">
        <v>338</v>
      </c>
      <c r="B30" s="127">
        <f>'Биланс на состојба'!B33</f>
        <v>356093</v>
      </c>
      <c r="C30" s="127">
        <f>'Биланс на состојба'!C33</f>
        <v>236750</v>
      </c>
      <c r="D30" s="129">
        <f>'Биланс на состојба'!D33</f>
        <v>66.48544060119126</v>
      </c>
    </row>
    <row r="31" spans="1:4" ht="14.25" thickBot="1" thickTop="1">
      <c r="A31" s="132" t="s">
        <v>200</v>
      </c>
      <c r="B31" s="125">
        <f>'Биланс на состојба'!B34</f>
        <v>19721013</v>
      </c>
      <c r="C31" s="125">
        <f>'Биланс на состојба'!C34</f>
        <v>19588039</v>
      </c>
      <c r="D31" s="125">
        <f>'Биланс на состојба'!D34</f>
        <v>99.32572429215477</v>
      </c>
    </row>
    <row r="32" spans="1:4" ht="14.25" thickBot="1" thickTop="1">
      <c r="A32" s="126" t="s">
        <v>201</v>
      </c>
      <c r="B32" s="129">
        <f>'Биланс на состојба'!B35</f>
        <v>79534</v>
      </c>
      <c r="C32" s="129">
        <f>'Биланс на состојба'!C35</f>
        <v>79580</v>
      </c>
      <c r="D32" s="129">
        <f>'Биланс на состојба'!D35</f>
        <v>100.05783689994216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15323761</v>
      </c>
      <c r="C34" s="125">
        <f>'Биланс на состојба'!C37</f>
        <v>15467647</v>
      </c>
      <c r="D34" s="125">
        <f>'Биланс на состојба'!D37</f>
        <v>100.93897314112377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7979183</v>
      </c>
      <c r="C37" s="127">
        <f>'Биланс на состојба'!C40</f>
        <v>8123069</v>
      </c>
      <c r="D37" s="129">
        <f>'Биланс на состојба'!D40</f>
        <v>101.80326732699325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4397252</v>
      </c>
      <c r="C39" s="125">
        <f>'Биланс на состојба'!C42</f>
        <v>4120392</v>
      </c>
      <c r="D39" s="125">
        <f>'Биланс на состојба'!D42</f>
        <v>93.70379500651771</v>
      </c>
    </row>
    <row r="40" spans="1:4" ht="14.25" thickBot="1" thickTop="1">
      <c r="A40" s="132" t="s">
        <v>208</v>
      </c>
      <c r="B40" s="125">
        <f>'Биланс на состојба'!B43</f>
        <v>3697270</v>
      </c>
      <c r="C40" s="125">
        <f>'Биланс на состојба'!C43</f>
        <v>3594022</v>
      </c>
      <c r="D40" s="125">
        <f>'Биланс на состојба'!D43</f>
        <v>97.20745306672221</v>
      </c>
    </row>
    <row r="41" spans="1:4" ht="14.25" thickBot="1" thickTop="1">
      <c r="A41" s="126" t="s">
        <v>209</v>
      </c>
      <c r="B41" s="127">
        <f>'Биланс на состојба'!B44</f>
        <v>1505091</v>
      </c>
      <c r="C41" s="127">
        <f>'Биланс на состојба'!C44</f>
        <v>2145762</v>
      </c>
      <c r="D41" s="129">
        <f>'Биланс на состојба'!D44</f>
        <v>142.56692784688767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153907</v>
      </c>
      <c r="C43" s="127">
        <f>'Биланс на состојба'!C46</f>
        <v>172780</v>
      </c>
      <c r="D43" s="129">
        <f>'Биланс на состојба'!D46</f>
        <v>112.26260014164397</v>
      </c>
    </row>
    <row r="44" spans="1:4" ht="14.25" thickBot="1" thickTop="1">
      <c r="A44" s="128" t="s">
        <v>212</v>
      </c>
      <c r="B44" s="127">
        <f>'Биланс на состојба'!B47</f>
        <v>74036</v>
      </c>
      <c r="C44" s="127">
        <f>'Биланс на состојба'!C47</f>
        <v>53825</v>
      </c>
      <c r="D44" s="129">
        <f>'Биланс на состојба'!D47</f>
        <v>72.70111837484467</v>
      </c>
    </row>
    <row r="45" spans="1:4" ht="14.25" thickBot="1" thickTop="1">
      <c r="A45" s="128" t="s">
        <v>340</v>
      </c>
      <c r="B45" s="129">
        <f>'Биланс на состојба'!B48</f>
        <v>531465</v>
      </c>
      <c r="C45" s="129">
        <f>'Биланс на состојба'!C48</f>
        <v>450947</v>
      </c>
      <c r="D45" s="129">
        <f>'Биланс на состојба'!D48</f>
        <v>84.84980196249988</v>
      </c>
    </row>
    <row r="46" spans="1:4" ht="14.25" thickBot="1" thickTop="1">
      <c r="A46" s="128" t="s">
        <v>341</v>
      </c>
      <c r="B46" s="127">
        <f>'Биланс на состојба'!B49</f>
        <v>1432771</v>
      </c>
      <c r="C46" s="127">
        <f>'Биланс на состојба'!C49</f>
        <v>770708</v>
      </c>
      <c r="D46" s="129">
        <f>'Биланс на состојба'!D49</f>
        <v>53.79142933518336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699982</v>
      </c>
      <c r="C48" s="125">
        <f>'Биланс на состојба'!C51</f>
        <v>526370</v>
      </c>
      <c r="D48" s="125">
        <f>'Биланс на состојба'!D51</f>
        <v>75.19764793951845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513714</v>
      </c>
      <c r="C50" s="127">
        <f>'Биланс на состојба'!C53</f>
        <v>354885</v>
      </c>
      <c r="D50" s="129">
        <f>'Биланс на состојба'!D53</f>
        <v>69.08221306018524</v>
      </c>
    </row>
    <row r="51" spans="1:4" ht="14.25" thickBot="1" thickTop="1">
      <c r="A51" s="128" t="s">
        <v>216</v>
      </c>
      <c r="B51" s="127">
        <f>'Биланс на состојба'!B54</f>
        <v>57340</v>
      </c>
      <c r="C51" s="127">
        <f>'Биланс на состојба'!C54</f>
        <v>27815</v>
      </c>
      <c r="D51" s="129">
        <f>'Биланс на состојба'!D54</f>
        <v>48.50889431461458</v>
      </c>
    </row>
    <row r="52" spans="1:4" ht="14.25" thickBot="1" thickTop="1">
      <c r="A52" s="128" t="s">
        <v>343</v>
      </c>
      <c r="B52" s="127">
        <f>'Биланс на состојба'!B55</f>
        <v>128928</v>
      </c>
      <c r="C52" s="127">
        <f>'Биланс на состојба'!C55</f>
        <v>143670</v>
      </c>
      <c r="D52" s="129">
        <f>'Биланс на состојба'!D55</f>
        <v>111.43428890543558</v>
      </c>
    </row>
    <row r="53" spans="1:4" s="130" customFormat="1" ht="14.25" thickBot="1" thickTop="1">
      <c r="A53" s="124" t="s">
        <v>217</v>
      </c>
      <c r="B53" s="125">
        <f>'Биланс на состојба'!B56</f>
        <v>19721013</v>
      </c>
      <c r="C53" s="125">
        <f>'Биланс на состојба'!C56</f>
        <v>19588039</v>
      </c>
      <c r="D53" s="125">
        <f>'Биланс на состојба'!D56</f>
        <v>99.32572429215477</v>
      </c>
    </row>
    <row r="54" spans="1:4" ht="14.25" thickBot="1" thickTop="1">
      <c r="A54" s="126" t="s">
        <v>218</v>
      </c>
      <c r="B54" s="127">
        <f>'Биланс на состојба'!B57</f>
        <v>79534</v>
      </c>
      <c r="C54" s="127">
        <f>'Биланс на состојба'!C57</f>
        <v>79580</v>
      </c>
      <c r="D54" s="129">
        <f>'Биланс на состојба'!D57</f>
        <v>100.05783689994216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2018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10368035</v>
      </c>
      <c r="D11" s="125">
        <f>'Биланс на успех - природа'!D11</f>
        <v>10564528</v>
      </c>
      <c r="E11" s="125">
        <f>'Биланс на успех - природа'!E11</f>
        <v>101.89518071650028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10221094</v>
      </c>
      <c r="D12" s="129">
        <f>'Биланс на успех - природа'!D12</f>
        <v>10462121</v>
      </c>
      <c r="E12" s="129">
        <f>'Биланс на успех - природа'!E12</f>
        <v>102.35813309221106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9446923</v>
      </c>
      <c r="D13" s="158">
        <f>'Биланс на успех - природа'!D13</f>
        <v>9830619</v>
      </c>
      <c r="E13" s="129">
        <f>'Биланс на успех - природа'!E13</f>
        <v>104.06159762284504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774171</v>
      </c>
      <c r="D14" s="158">
        <f>'Биланс на успех - природа'!D14</f>
        <v>631502</v>
      </c>
      <c r="E14" s="129">
        <f>'Биланс на успех - природа'!E14</f>
        <v>81.57138409989524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146941</v>
      </c>
      <c r="D19" s="158">
        <f>'Биланс на успех - природа'!D19</f>
        <v>102407</v>
      </c>
      <c r="E19" s="129">
        <f>'Биланс на успех - природа'!E19</f>
        <v>69.69259770928467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8754428</v>
      </c>
      <c r="D20" s="125">
        <f>'Биланс на успех - природа'!D20</f>
        <v>8945789</v>
      </c>
      <c r="E20" s="125">
        <f>'Биланс на успех - природа'!E20</f>
        <v>102.18587667863623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1645595</v>
      </c>
      <c r="D21" s="158">
        <f>'Биланс на успех - природа'!D21</f>
        <v>1829148</v>
      </c>
      <c r="E21" s="129">
        <f>'Биланс на успех - природа'!E21</f>
        <v>111.15420258326016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208635</v>
      </c>
      <c r="D22" s="158">
        <f>'Биланс на успех - природа'!D22</f>
        <v>232870</v>
      </c>
      <c r="E22" s="129">
        <f>'Биланс на успех - природа'!E22</f>
        <v>111.61598006087186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2332849</v>
      </c>
      <c r="D24" s="158">
        <f>'Биланс на успех - природа'!D24</f>
        <v>2268637</v>
      </c>
      <c r="E24" s="129">
        <f>'Биланс на успех - природа'!E24</f>
        <v>97.2474857995524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862062</v>
      </c>
      <c r="D25" s="158">
        <f>'Биланс на успех - природа'!D25</f>
        <v>759036</v>
      </c>
      <c r="E25" s="129">
        <f>'Биланс на успех - природа'!E25</f>
        <v>88.04888743501047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1085890</v>
      </c>
      <c r="D26" s="158">
        <f>'Биланс на успех - природа'!D26</f>
        <v>1138519</v>
      </c>
      <c r="E26" s="129">
        <f>'Биланс на успех - природа'!E26</f>
        <v>104.84662350698505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2387440</v>
      </c>
      <c r="D27" s="158">
        <f>'Биланс на успех - природа'!D27</f>
        <v>2519279</v>
      </c>
      <c r="E27" s="129">
        <f>'Биланс на успех - природа'!E27</f>
        <v>105.52219113359918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185367</v>
      </c>
      <c r="D29" s="158">
        <f>'Биланс на успех - природа'!D29</f>
        <v>171939</v>
      </c>
      <c r="E29" s="129">
        <f>'Биланс на успех - природа'!E29</f>
        <v>92.75599216689055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18378</v>
      </c>
      <c r="D30" s="158">
        <f>'Биланс на успех - природа'!D30</f>
        <v>5799</v>
      </c>
      <c r="E30" s="129">
        <f>'Биланс на успех - природа'!E30</f>
        <v>31.55403199477636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28212</v>
      </c>
      <c r="D31" s="158">
        <f>'Биланс на успех - природа'!D31</f>
        <v>20562</v>
      </c>
      <c r="E31" s="129">
        <f>'Биланс на успех - природа'!E31</f>
        <v>72.88387920034029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1613607</v>
      </c>
      <c r="D32" s="162">
        <f>'Биланс на успех - природа'!D32</f>
        <v>1618739</v>
      </c>
      <c r="E32" s="162">
        <f>'Биланс на успех - природа'!E32</f>
        <v>100.31804522414689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45982</v>
      </c>
      <c r="D33" s="162">
        <f>'Биланс на успех - природа'!D33</f>
        <v>68334</v>
      </c>
      <c r="E33" s="125">
        <f>'Биланс на успех - природа'!E33</f>
        <v>148.61032577965292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45982</v>
      </c>
      <c r="D34" s="158">
        <f>'Биланс на успех - природа'!D34</f>
        <v>68334</v>
      </c>
      <c r="E34" s="129">
        <f>'Биланс на успех - природа'!E34</f>
        <v>148.61032577965292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70484</v>
      </c>
      <c r="D37" s="125">
        <f>'Биланс на успех - природа'!D37</f>
        <v>62425</v>
      </c>
      <c r="E37" s="125">
        <f>'Биланс на успех - природа'!E37</f>
        <v>88.56619942114521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56261</v>
      </c>
      <c r="D38" s="158">
        <f>'Биланс на успех - природа'!D38</f>
        <v>39556</v>
      </c>
      <c r="E38" s="129">
        <f>'Биланс на успех - природа'!E38</f>
        <v>70.30802865217468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14223</v>
      </c>
      <c r="D39" s="158">
        <f>'Биланс на успех - природа'!D39</f>
        <v>22869</v>
      </c>
      <c r="E39" s="129">
        <f>'Биланс на успех - природа'!E39</f>
        <v>160.78886310904872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1589105</v>
      </c>
      <c r="D41" s="125">
        <f>'Биланс на успех - природа'!D41</f>
        <v>1624648</v>
      </c>
      <c r="E41" s="125">
        <f>'Биланс на успех - природа'!E41</f>
        <v>102.23666780986782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1589105</v>
      </c>
      <c r="D43" s="125">
        <f>'Биланс на успех - природа'!D43</f>
        <v>1624648</v>
      </c>
      <c r="E43" s="125">
        <f>'Биланс на успех - природа'!E43</f>
        <v>102.23666780986782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208257</v>
      </c>
      <c r="D44" s="158">
        <f>'Биланс на успех - природа'!D44</f>
        <v>203084</v>
      </c>
      <c r="E44" s="129">
        <f>'Биланс на успех - природа'!E44</f>
        <v>97.51604988067628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1380848</v>
      </c>
      <c r="D45" s="125">
        <f>'Биланс на успех - природа'!D45</f>
        <v>1421564</v>
      </c>
      <c r="E45" s="125">
        <f>'Биланс на успех - природа'!E45</f>
        <v>102.9486228752187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598367</v>
      </c>
      <c r="D46" s="158">
        <f>'Биланс на успех - природа'!D46</f>
        <v>616011</v>
      </c>
      <c r="E46" s="129">
        <f>'Биланс на успех - природа'!E46</f>
        <v>102.94869202345718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782481</v>
      </c>
      <c r="D47" s="125">
        <f>'Биланс на успех - природа'!D47</f>
        <v>805553</v>
      </c>
      <c r="E47" s="125">
        <f>'Биланс на успех - природа'!E47</f>
        <v>102.94856999722677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1380848</v>
      </c>
      <c r="D49" s="125">
        <f>'Биланс на успех - природа'!D49</f>
        <v>1421564</v>
      </c>
      <c r="E49" s="125">
        <f>'Биланс на успех - природа'!E49</f>
        <v>102.9486228752187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2018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3288383</v>
      </c>
      <c r="C8" s="173">
        <f>'Паричен тек'!C9</f>
        <v>3426829</v>
      </c>
      <c r="D8" s="173">
        <f>'Паричен тек'!D9</f>
        <v>104.21015435245833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1380848</v>
      </c>
      <c r="C9" s="175">
        <f>'Паричен тек'!C10</f>
        <v>1421564</v>
      </c>
      <c r="D9" s="175">
        <f>'Паричен тек'!D10</f>
        <v>102.9486228752187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2410816</v>
      </c>
      <c r="C11" s="177">
        <f>'Паричен тек'!C12</f>
        <v>2524799</v>
      </c>
      <c r="D11" s="177">
        <f>'Паричен тек'!D12</f>
        <v>104.72798421779181</v>
      </c>
      <c r="E11" s="164"/>
    </row>
    <row r="12" spans="1:5" ht="16.5" customHeight="1" thickBot="1" thickTop="1">
      <c r="A12" s="176" t="s">
        <v>69</v>
      </c>
      <c r="B12" s="177">
        <f>'Паричен тек'!B13</f>
        <v>-6805</v>
      </c>
      <c r="C12" s="177">
        <f>'Паричен тек'!C13</f>
        <v>12068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100199</v>
      </c>
      <c r="C13" s="177">
        <f>'Паричен тек'!C14</f>
        <v>68443</v>
      </c>
      <c r="D13" s="177">
        <f>'Паричен тек'!D14</f>
        <v>68.30706893282368</v>
      </c>
      <c r="E13" s="164"/>
    </row>
    <row r="14" spans="1:5" ht="16.5" customHeight="1" thickBot="1" thickTop="1">
      <c r="A14" s="176" t="s">
        <v>71</v>
      </c>
      <c r="B14" s="177">
        <f>'Паричен тек'!B15</f>
        <v>298978</v>
      </c>
      <c r="C14" s="177">
        <f>'Паричен тек'!C15</f>
        <v>-132701</v>
      </c>
      <c r="D14" s="177">
        <f>'Паричен тек'!D15</f>
        <v>-44.3848711276415</v>
      </c>
      <c r="E14" s="164"/>
    </row>
    <row r="15" spans="1:5" ht="16.5" customHeight="1" thickBot="1" thickTop="1">
      <c r="A15" s="176" t="s">
        <v>72</v>
      </c>
      <c r="B15" s="177">
        <f>'Паричен тек'!B16</f>
        <v>19434</v>
      </c>
      <c r="C15" s="177">
        <f>'Паричен тек'!C16</f>
        <v>6813</v>
      </c>
      <c r="D15" s="177">
        <f>'Паричен тек'!D16</f>
        <v>35.05711639394875</v>
      </c>
      <c r="E15" s="164"/>
    </row>
    <row r="16" spans="1:5" ht="16.5" customHeight="1" thickBot="1" thickTop="1">
      <c r="A16" s="176" t="s">
        <v>73</v>
      </c>
      <c r="B16" s="177">
        <f>'Паричен тек'!B17</f>
        <v>168809</v>
      </c>
      <c r="C16" s="177">
        <f>'Паричен тек'!C17</f>
        <v>44368</v>
      </c>
      <c r="D16" s="177">
        <f>'Паричен тек'!D17</f>
        <v>26.282958846980907</v>
      </c>
      <c r="E16" s="164"/>
    </row>
    <row r="17" spans="1:5" ht="16.5" customHeight="1" thickBot="1" thickTop="1">
      <c r="A17" s="176" t="s">
        <v>223</v>
      </c>
      <c r="B17" s="177">
        <f>'Паричен тек'!B18</f>
        <v>-34330</v>
      </c>
      <c r="C17" s="177">
        <f>'Паричен тек'!C18</f>
        <v>119343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-524631</v>
      </c>
      <c r="C18" s="177">
        <f>'Паричен тек'!C19</f>
        <v>228652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9581</v>
      </c>
      <c r="C19" s="177">
        <f>'Паричен тек'!C20</f>
        <v>-2070</v>
      </c>
      <c r="D19" s="177">
        <f>'Паричен тек'!D20</f>
        <v>-21.60526041123056</v>
      </c>
      <c r="E19" s="164"/>
    </row>
    <row r="20" spans="1:5" ht="16.5" customHeight="1" thickBot="1" thickTop="1">
      <c r="A20" s="176" t="s">
        <v>91</v>
      </c>
      <c r="B20" s="177">
        <f>'Паричен тек'!B21</f>
        <v>-56204</v>
      </c>
      <c r="C20" s="177">
        <f>'Паричен тек'!C21</f>
        <v>89461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-222275</v>
      </c>
      <c r="C21" s="177">
        <f>'Паричен тек'!C22</f>
        <v>-629318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-18987</v>
      </c>
      <c r="C22" s="177">
        <f>'Паричен тек'!C23</f>
        <v>4662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-2749</v>
      </c>
      <c r="C23" s="177">
        <f>'Паричен тек'!C24</f>
        <v>-3159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-225585</v>
      </c>
      <c r="C24" s="177">
        <f>'Паричен тек'!C25</f>
        <v>-240571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-5157</v>
      </c>
      <c r="C25" s="177">
        <f>'Паричен тек'!C26</f>
        <v>1433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-3559</v>
      </c>
      <c r="C27" s="177">
        <f>'Паричен тек'!C28</f>
        <v>-86958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-2455591</v>
      </c>
      <c r="C28" s="173">
        <f>'Паричен тек'!C29</f>
        <v>-1847560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-2043851</v>
      </c>
      <c r="C29" s="177">
        <f>'Паричен тек'!C30</f>
        <v>-1835314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38416</v>
      </c>
      <c r="C30" s="177">
        <f>'Паричен тек'!C31</f>
        <v>11245</v>
      </c>
      <c r="D30" s="177">
        <f>'Паричен тек'!D31</f>
        <v>29.271657642648897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9470</v>
      </c>
      <c r="C34" s="177">
        <f>'Паричен тек'!C35</f>
        <v>12438</v>
      </c>
      <c r="D34" s="177">
        <f>'Паричен тек'!D35</f>
        <v>131.34107708553327</v>
      </c>
      <c r="E34" s="164"/>
    </row>
    <row r="35" spans="1:5" ht="16.5" customHeight="1" thickBot="1" thickTop="1">
      <c r="A35" s="176" t="s">
        <v>76</v>
      </c>
      <c r="B35" s="177">
        <f>'Паричен тек'!B36</f>
        <v>39674</v>
      </c>
      <c r="C35" s="177">
        <f>'Паричен тек'!C36</f>
        <v>22893</v>
      </c>
      <c r="D35" s="177">
        <f>'Паричен тек'!D36</f>
        <v>57.70277763774765</v>
      </c>
      <c r="E35" s="164"/>
    </row>
    <row r="36" spans="1:5" ht="16.5" customHeight="1" thickBot="1" thickTop="1">
      <c r="A36" s="176" t="s">
        <v>77</v>
      </c>
      <c r="B36" s="177">
        <f>'Паричен тек'!B37</f>
        <v>2749</v>
      </c>
      <c r="C36" s="177">
        <f>'Паричен тек'!C37</f>
        <v>3159</v>
      </c>
      <c r="D36" s="177">
        <f>'Паричен тек'!D37</f>
        <v>114.9145143688614</v>
      </c>
      <c r="E36" s="164"/>
    </row>
    <row r="37" spans="1:5" ht="16.5" customHeight="1" thickBot="1" thickTop="1">
      <c r="A37" s="176" t="s">
        <v>83</v>
      </c>
      <c r="B37" s="177">
        <f>'Паричен тек'!B38</f>
        <v>-502049</v>
      </c>
      <c r="C37" s="177">
        <f>'Паричен тек'!C38</f>
        <v>-61981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-1251439</v>
      </c>
      <c r="C38" s="173">
        <f>'Паричен тек'!C39</f>
        <v>-1584334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-1251439</v>
      </c>
      <c r="C43" s="177">
        <f>'Паричен тек'!C44</f>
        <v>-1584334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-418647</v>
      </c>
      <c r="C46" s="173">
        <f>'Паричен тек'!C47</f>
        <v>-5065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941022</v>
      </c>
      <c r="C47" s="177">
        <f>'Паричен тек'!C48</f>
        <v>522375</v>
      </c>
      <c r="D47" s="177">
        <f>'Паричен тек'!D48</f>
        <v>55.51145456748089</v>
      </c>
      <c r="E47" s="164"/>
    </row>
    <row r="48" spans="1:5" ht="16.5" customHeight="1" thickBot="1" thickTop="1">
      <c r="A48" s="172" t="s">
        <v>225</v>
      </c>
      <c r="B48" s="173">
        <f>'Паричен тек'!B49</f>
        <v>522375</v>
      </c>
      <c r="C48" s="173">
        <f>'Паричен тек'!C49</f>
        <v>517310</v>
      </c>
      <c r="D48" s="173">
        <f>'Паричен тек'!D49</f>
        <v>99.03039004546542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22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2018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7849933</v>
      </c>
      <c r="F7" s="187">
        <f>Капитал!F9</f>
        <v>0</v>
      </c>
      <c r="G7" s="188">
        <f>Капитал!G9</f>
        <v>15194511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1380848</v>
      </c>
      <c r="F12" s="190">
        <f>Капитал!F14</f>
        <v>0</v>
      </c>
      <c r="G12" s="188">
        <f>Капитал!G14</f>
        <v>1380848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-1251598</v>
      </c>
      <c r="F14" s="190">
        <f>Капитал!F16</f>
        <v>0</v>
      </c>
      <c r="G14" s="188">
        <f>Капитал!G16</f>
        <v>-1251598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7979183</v>
      </c>
      <c r="F26" s="194">
        <f>Капитал!F28</f>
        <v>0</v>
      </c>
      <c r="G26" s="194">
        <f>Капитал!G28</f>
        <v>15323761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1421564</v>
      </c>
      <c r="F31" s="190">
        <f>Капитал!F33</f>
        <v>0</v>
      </c>
      <c r="G31" s="196">
        <f>Капитал!G33</f>
        <v>1421564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-1584851</v>
      </c>
      <c r="F33" s="190">
        <f>Капитал!F35</f>
        <v>0</v>
      </c>
      <c r="G33" s="196">
        <f>Капитал!G35</f>
        <v>-1584851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-34130</v>
      </c>
      <c r="F41" s="190">
        <f>Капитал!F43</f>
        <v>0</v>
      </c>
      <c r="G41" s="196">
        <f>Капитал!G43</f>
        <v>-34130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341303</v>
      </c>
      <c r="F44" s="192">
        <f>Капитал!F46</f>
        <v>0</v>
      </c>
      <c r="G44" s="196">
        <f>Капитал!G46</f>
        <v>341303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8123069</v>
      </c>
      <c r="F45" s="194">
        <f>Капитал!F47</f>
        <v>0</v>
      </c>
      <c r="G45" s="194">
        <f>Капитал!G47</f>
        <v>15467647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2014-03-28T14:30:06Z</cp:lastPrinted>
  <dcterms:created xsi:type="dcterms:W3CDTF">2008-02-12T15:15:13Z</dcterms:created>
  <dcterms:modified xsi:type="dcterms:W3CDTF">2019-02-21T08:54:33Z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